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360" yWindow="120" windowWidth="13980" windowHeight="8835"/>
  </bookViews>
  <sheets>
    <sheet name="Einfachformel %0 zu Leitf." sheetId="1" r:id="rId1"/>
    <sheet name="Unescoformel" sheetId="4" r:id="rId2"/>
  </sheets>
  <definedNames>
    <definedName name="Salzgehaltsfaktor">'Einfachformel %0 zu Leitf.'!A1</definedName>
    <definedName name="T">Unescoformel!$B$7</definedName>
  </definedNames>
  <calcPr calcId="162913"/>
</workbook>
</file>

<file path=xl/calcChain.xml><?xml version="1.0" encoding="utf-8"?>
<calcChain xmlns="http://schemas.openxmlformats.org/spreadsheetml/2006/main">
  <c r="C20" i="1" l="1"/>
  <c r="C21" i="1"/>
  <c r="C22" i="1"/>
  <c r="C23" i="1"/>
  <c r="C14" i="4"/>
  <c r="C11" i="4"/>
  <c r="B11" i="4"/>
  <c r="D14" i="4"/>
  <c r="B19" i="4"/>
  <c r="D19" i="4"/>
  <c r="E11" i="4"/>
  <c r="D11" i="4"/>
  <c r="B14" i="4"/>
  <c r="C12" i="1"/>
  <c r="C15" i="1"/>
  <c r="C14" i="1"/>
</calcChain>
</file>

<file path=xl/sharedStrings.xml><?xml version="1.0" encoding="utf-8"?>
<sst xmlns="http://schemas.openxmlformats.org/spreadsheetml/2006/main" count="45" uniqueCount="41">
  <si>
    <t>A1</t>
  </si>
  <si>
    <t>A2</t>
  </si>
  <si>
    <t>A3</t>
  </si>
  <si>
    <t>&gt;10°C</t>
  </si>
  <si>
    <t>L=</t>
  </si>
  <si>
    <t>T=</t>
  </si>
  <si>
    <t>°C</t>
  </si>
  <si>
    <t>RTT</t>
  </si>
  <si>
    <t>C</t>
  </si>
  <si>
    <t>B</t>
  </si>
  <si>
    <t>A</t>
  </si>
  <si>
    <t>dT</t>
  </si>
  <si>
    <t>R</t>
  </si>
  <si>
    <t>RT</t>
  </si>
  <si>
    <t>mS/cm</t>
  </si>
  <si>
    <t>Temperatur in °C</t>
  </si>
  <si>
    <t>Druck P</t>
  </si>
  <si>
    <t>Leitfähigkeit CND in mS/cm</t>
  </si>
  <si>
    <t>NaCl in mg/l</t>
  </si>
  <si>
    <t>mg/l</t>
  </si>
  <si>
    <r>
      <t>°</t>
    </r>
    <r>
      <rPr>
        <b/>
        <sz val="20"/>
        <rFont val="Arial"/>
        <family val="2"/>
      </rPr>
      <t>/</t>
    </r>
    <r>
      <rPr>
        <b/>
        <vertAlign val="subscript"/>
        <sz val="20"/>
        <rFont val="Arial"/>
        <family val="2"/>
      </rPr>
      <t>°°</t>
    </r>
  </si>
  <si>
    <t>Wischhafen</t>
  </si>
  <si>
    <t>Wedel</t>
  </si>
  <si>
    <t>Stör</t>
  </si>
  <si>
    <t>Mittel</t>
  </si>
  <si>
    <t>g/l</t>
  </si>
  <si>
    <t xml:space="preserve"> m Tiefe</t>
  </si>
  <si>
    <t>Einfache Formel zur Umrechnung von Leitfähigkeit in Salzgehalt</t>
  </si>
  <si>
    <t>Konstanten:</t>
  </si>
  <si>
    <t>Eingaben:</t>
  </si>
  <si>
    <t>Ergebnisse:</t>
  </si>
  <si>
    <r>
      <t>°</t>
    </r>
    <r>
      <rPr>
        <sz val="18"/>
        <rFont val="Arial"/>
        <family val="2"/>
      </rPr>
      <t>/</t>
    </r>
    <r>
      <rPr>
        <vertAlign val="subscript"/>
        <sz val="18"/>
        <rFont val="Arial"/>
        <family val="2"/>
      </rPr>
      <t>°°</t>
    </r>
  </si>
  <si>
    <t>Ort</t>
  </si>
  <si>
    <t>mS/cm (´73 bis ´04)</t>
  </si>
  <si>
    <t>Salzgehalt S =</t>
  </si>
  <si>
    <t>Salzgehalts-faktor (SF)=:</t>
  </si>
  <si>
    <t>NaCl=S*SF</t>
  </si>
  <si>
    <t>NaCl=S*SF/1000)</t>
  </si>
  <si>
    <r>
      <t>£</t>
    </r>
    <r>
      <rPr>
        <b/>
        <sz val="10"/>
        <rFont val="Arial"/>
        <family val="2"/>
      </rPr>
      <t>10°C</t>
    </r>
  </si>
  <si>
    <t>Unesco - Formel zur Umrechnung von Leitfähigkeit in Salzgehalt</t>
  </si>
  <si>
    <t>Salzgehalt in °/°°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</si>
</sst>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"/>
    <numFmt numFmtId="165" formatCode="0.000"/>
  </numFmts>
  <fonts count="18" x14ac:knownFonts="1">
    <font>
      <sz val="10"/>
      <name val="Arial"/>
    </font>
    <font>
      <sz val="2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vertAlign val="subscript"/>
      <sz val="2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20"/>
      <color indexed="12"/>
      <name val="Arial"/>
      <family val="2"/>
    </font>
    <font>
      <b/>
      <u/>
      <sz val="20"/>
      <name val="Arial"/>
      <family val="2"/>
    </font>
    <font>
      <b/>
      <u/>
      <sz val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b/>
      <sz val="18"/>
      <color indexed="10"/>
      <name val="Arial"/>
      <family val="2"/>
    </font>
    <font>
      <vertAlign val="subscript"/>
      <sz val="1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Symbol"/>
      <family val="1"/>
      <charset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165" fontId="3" fillId="0" borderId="1" xfId="0" applyNumberFormat="1" applyFont="1" applyBorder="1"/>
    <xf numFmtId="1" fontId="1" fillId="0" borderId="1" xfId="0" applyNumberFormat="1" applyFont="1" applyBorder="1"/>
    <xf numFmtId="0" fontId="4" fillId="0" borderId="1" xfId="0" applyFont="1" applyBorder="1"/>
    <xf numFmtId="0" fontId="1" fillId="0" borderId="1" xfId="0" applyFont="1" applyBorder="1"/>
    <xf numFmtId="0" fontId="5" fillId="0" borderId="0" xfId="0" applyFont="1"/>
    <xf numFmtId="0" fontId="0" fillId="0" borderId="1" xfId="0" applyBorder="1"/>
    <xf numFmtId="1" fontId="0" fillId="0" borderId="1" xfId="0" applyNumberFormat="1" applyBorder="1" applyAlignment="1">
      <alignment horizontal="left" indent="1"/>
    </xf>
    <xf numFmtId="0" fontId="7" fillId="0" borderId="0" xfId="0" applyFont="1" applyAlignment="1">
      <alignment horizontal="center"/>
    </xf>
    <xf numFmtId="0" fontId="5" fillId="2" borderId="1" xfId="0" applyFont="1" applyFill="1" applyBorder="1"/>
    <xf numFmtId="1" fontId="5" fillId="2" borderId="1" xfId="0" applyNumberFormat="1" applyFont="1" applyFill="1" applyBorder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1" fillId="3" borderId="1" xfId="0" applyFont="1" applyFill="1" applyBorder="1" applyAlignment="1">
      <alignment horizontal="left"/>
    </xf>
    <xf numFmtId="2" fontId="12" fillId="0" borderId="1" xfId="0" applyNumberFormat="1" applyFont="1" applyBorder="1"/>
    <xf numFmtId="0" fontId="13" fillId="0" borderId="1" xfId="0" applyFont="1" applyBorder="1"/>
    <xf numFmtId="0" fontId="11" fillId="0" borderId="0" xfId="0" applyFont="1"/>
    <xf numFmtId="0" fontId="11" fillId="4" borderId="1" xfId="0" applyFont="1" applyFill="1" applyBorder="1" applyAlignment="1">
      <alignment horizontal="right"/>
    </xf>
    <xf numFmtId="0" fontId="11" fillId="0" borderId="1" xfId="0" applyFont="1" applyFill="1" applyBorder="1"/>
    <xf numFmtId="0" fontId="11" fillId="3" borderId="1" xfId="0" applyFont="1" applyFill="1" applyBorder="1"/>
    <xf numFmtId="0" fontId="11" fillId="0" borderId="1" xfId="0" applyFont="1" applyBorder="1"/>
    <xf numFmtId="1" fontId="11" fillId="0" borderId="1" xfId="0" applyNumberFormat="1" applyFont="1" applyBorder="1"/>
    <xf numFmtId="2" fontId="11" fillId="0" borderId="1" xfId="0" applyNumberFormat="1" applyFont="1" applyBorder="1"/>
    <xf numFmtId="0" fontId="15" fillId="0" borderId="0" xfId="0" applyFont="1"/>
    <xf numFmtId="0" fontId="5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3" borderId="1" xfId="0" applyFont="1" applyFill="1" applyBorder="1" applyAlignment="1">
      <alignment horizontal="right"/>
    </xf>
    <xf numFmtId="0" fontId="14" fillId="3" borderId="1" xfId="0" applyFont="1" applyFill="1" applyBorder="1"/>
    <xf numFmtId="0" fontId="14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Protection="1">
      <protection locked="0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</xdr:row>
          <xdr:rowOff>28575</xdr:rowOff>
        </xdr:from>
        <xdr:to>
          <xdr:col>9</xdr:col>
          <xdr:colOff>438150</xdr:colOff>
          <xdr:row>7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85725</xdr:rowOff>
        </xdr:from>
        <xdr:to>
          <xdr:col>6</xdr:col>
          <xdr:colOff>657225</xdr:colOff>
          <xdr:row>47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topLeftCell="A7" workbookViewId="0">
      <selection activeCell="G13" sqref="G13"/>
    </sheetView>
  </sheetViews>
  <sheetFormatPr baseColWidth="10" defaultRowHeight="12.75" x14ac:dyDescent="0.2"/>
  <cols>
    <col min="1" max="1" width="5.85546875" style="13" customWidth="1"/>
    <col min="2" max="2" width="29.140625" bestFit="1" customWidth="1"/>
    <col min="3" max="3" width="22" bestFit="1" customWidth="1"/>
    <col min="8" max="8" width="13.5703125" bestFit="1" customWidth="1"/>
  </cols>
  <sheetData>
    <row r="1" spans="1:8" ht="26.25" x14ac:dyDescent="0.4">
      <c r="A1" s="15" t="s">
        <v>27</v>
      </c>
    </row>
    <row r="3" spans="1:8" x14ac:dyDescent="0.2">
      <c r="A3" s="16" t="s">
        <v>28</v>
      </c>
    </row>
    <row r="4" spans="1:8" x14ac:dyDescent="0.2">
      <c r="A4" s="17"/>
      <c r="B4" s="33" t="s">
        <v>38</v>
      </c>
      <c r="C4" s="34" t="s">
        <v>3</v>
      </c>
    </row>
    <row r="5" spans="1:8" x14ac:dyDescent="0.2">
      <c r="A5" s="32" t="s">
        <v>0</v>
      </c>
      <c r="B5" s="7">
        <v>-4.4532198000000002E-2</v>
      </c>
      <c r="C5" s="7">
        <v>-7.3894632000000002E-2</v>
      </c>
    </row>
    <row r="6" spans="1:8" x14ac:dyDescent="0.2">
      <c r="A6" s="32" t="s">
        <v>1</v>
      </c>
      <c r="B6" s="7">
        <v>-1.3174538E-2</v>
      </c>
      <c r="C6" s="7">
        <v>-1.0947643999999999E-2</v>
      </c>
    </row>
    <row r="7" spans="1:8" x14ac:dyDescent="0.2">
      <c r="A7" s="32" t="s">
        <v>2</v>
      </c>
      <c r="B7" s="7">
        <v>1.0856943130000001</v>
      </c>
      <c r="C7" s="18">
        <v>1.09173096</v>
      </c>
    </row>
    <row r="10" spans="1:8" s="20" customFormat="1" ht="23.25" x14ac:dyDescent="0.35">
      <c r="A10" s="19"/>
      <c r="B10" s="20" t="s">
        <v>30</v>
      </c>
      <c r="F10" s="20" t="s">
        <v>29</v>
      </c>
    </row>
    <row r="12" spans="1:8" ht="24.75" x14ac:dyDescent="0.4">
      <c r="B12" s="21" t="s">
        <v>34</v>
      </c>
      <c r="C12" s="22">
        <f>IF($G$13&lt;=10,10^($B$5+$G$13*$B$6+($B$7*LOG10($G$12))),10^($C$5+$G$13*$C$6+($C$7*LOG10($G$12))))</f>
        <v>1.7635598233668872</v>
      </c>
      <c r="D12" s="23" t="s">
        <v>31</v>
      </c>
      <c r="E12" s="24"/>
      <c r="F12" s="25" t="s">
        <v>4</v>
      </c>
      <c r="G12" s="42">
        <v>3.5</v>
      </c>
      <c r="H12" s="26" t="s">
        <v>14</v>
      </c>
    </row>
    <row r="13" spans="1:8" ht="23.25" x14ac:dyDescent="0.35">
      <c r="B13" s="27"/>
      <c r="C13" s="28"/>
      <c r="D13" s="28"/>
      <c r="E13" s="24"/>
      <c r="F13" s="25" t="s">
        <v>5</v>
      </c>
      <c r="G13" s="42">
        <v>25</v>
      </c>
      <c r="H13" s="26" t="s">
        <v>6</v>
      </c>
    </row>
    <row r="14" spans="1:8" ht="23.25" x14ac:dyDescent="0.35">
      <c r="B14" s="27" t="s">
        <v>36</v>
      </c>
      <c r="C14" s="29">
        <f>C12*F20</f>
        <v>975.24858232188865</v>
      </c>
      <c r="D14" s="28" t="s">
        <v>19</v>
      </c>
      <c r="E14" s="24"/>
      <c r="F14" s="24"/>
      <c r="G14" s="24"/>
      <c r="H14" s="24"/>
    </row>
    <row r="15" spans="1:8" ht="23.25" x14ac:dyDescent="0.35">
      <c r="B15" s="27" t="s">
        <v>37</v>
      </c>
      <c r="C15" s="30">
        <f>C12*F20/1000</f>
        <v>0.9752485823218886</v>
      </c>
      <c r="D15" s="28" t="s">
        <v>25</v>
      </c>
      <c r="E15" s="24"/>
      <c r="F15" s="24"/>
      <c r="G15" s="24"/>
      <c r="H15" s="24"/>
    </row>
    <row r="19" spans="1:6" ht="15.75" x14ac:dyDescent="0.25">
      <c r="B19" s="31" t="s">
        <v>32</v>
      </c>
      <c r="C19" s="31" t="s">
        <v>33</v>
      </c>
    </row>
    <row r="20" spans="1:6" ht="38.25" x14ac:dyDescent="0.4">
      <c r="B20" s="7" t="s">
        <v>21</v>
      </c>
      <c r="C20" s="8">
        <f>313/0.6</f>
        <v>521.66666666666674</v>
      </c>
      <c r="E20" s="35" t="s">
        <v>35</v>
      </c>
      <c r="F20" s="9">
        <v>553</v>
      </c>
    </row>
    <row r="21" spans="1:6" x14ac:dyDescent="0.2">
      <c r="B21" s="7" t="s">
        <v>22</v>
      </c>
      <c r="C21" s="8">
        <f>139/0.25</f>
        <v>556</v>
      </c>
    </row>
    <row r="22" spans="1:6" x14ac:dyDescent="0.2">
      <c r="B22" s="7" t="s">
        <v>23</v>
      </c>
      <c r="C22" s="8">
        <f>385/0.7</f>
        <v>550</v>
      </c>
    </row>
    <row r="23" spans="1:6" s="6" customFormat="1" x14ac:dyDescent="0.2">
      <c r="A23" s="14"/>
      <c r="B23" s="10" t="s">
        <v>24</v>
      </c>
      <c r="C23" s="11">
        <f>(C20+C21+C22)/3</f>
        <v>542.55555555555554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scale="9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3</xdr:col>
                <xdr:colOff>342900</xdr:colOff>
                <xdr:row>3</xdr:row>
                <xdr:rowOff>28575</xdr:rowOff>
              </from>
              <to>
                <xdr:col>9</xdr:col>
                <xdr:colOff>438150</xdr:colOff>
                <xdr:row>7</xdr:row>
                <xdr:rowOff>9525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9"/>
  <sheetViews>
    <sheetView topLeftCell="A4" workbookViewId="0">
      <selection activeCell="D22" sqref="D22"/>
    </sheetView>
  </sheetViews>
  <sheetFormatPr baseColWidth="10" defaultRowHeight="12.75" x14ac:dyDescent="0.2"/>
  <cols>
    <col min="2" max="2" width="30.28515625" customWidth="1"/>
    <col min="3" max="3" width="13.5703125" bestFit="1" customWidth="1"/>
    <col min="4" max="4" width="47.140625" customWidth="1"/>
  </cols>
  <sheetData>
    <row r="1" spans="2:5" s="20" customFormat="1" ht="23.25" x14ac:dyDescent="0.35">
      <c r="B1" s="20" t="s">
        <v>39</v>
      </c>
    </row>
    <row r="2" spans="2:5" s="20" customFormat="1" ht="12" customHeight="1" x14ac:dyDescent="0.35"/>
    <row r="3" spans="2:5" s="20" customFormat="1" ht="12" customHeight="1" x14ac:dyDescent="0.35"/>
    <row r="4" spans="2:5" s="20" customFormat="1" ht="23.25" x14ac:dyDescent="0.35">
      <c r="B4" s="43" t="s">
        <v>29</v>
      </c>
      <c r="C4" s="44"/>
      <c r="D4" s="45"/>
    </row>
    <row r="5" spans="2:5" x14ac:dyDescent="0.2">
      <c r="B5" s="7"/>
      <c r="C5" s="36" t="s">
        <v>26</v>
      </c>
      <c r="D5" s="7"/>
    </row>
    <row r="6" spans="2:5" ht="23.25" x14ac:dyDescent="0.35">
      <c r="B6" s="40" t="s">
        <v>15</v>
      </c>
      <c r="C6" s="40" t="s">
        <v>16</v>
      </c>
      <c r="D6" s="40" t="s">
        <v>17</v>
      </c>
    </row>
    <row r="7" spans="2:5" ht="23.25" x14ac:dyDescent="0.35">
      <c r="B7" s="41">
        <v>20</v>
      </c>
      <c r="C7" s="41">
        <v>10</v>
      </c>
      <c r="D7" s="41">
        <v>3</v>
      </c>
    </row>
    <row r="8" spans="2:5" ht="26.25" x14ac:dyDescent="0.4">
      <c r="B8" s="37"/>
      <c r="C8" s="37"/>
      <c r="D8" s="37"/>
    </row>
    <row r="9" spans="2:5" x14ac:dyDescent="0.2">
      <c r="B9" s="16" t="s">
        <v>28</v>
      </c>
    </row>
    <row r="10" spans="2:5" s="1" customFormat="1" x14ac:dyDescent="0.2">
      <c r="B10" s="36" t="s">
        <v>7</v>
      </c>
      <c r="C10" s="36" t="s">
        <v>8</v>
      </c>
      <c r="D10" s="36" t="s">
        <v>9</v>
      </c>
      <c r="E10" s="36" t="s">
        <v>10</v>
      </c>
    </row>
    <row r="11" spans="2:5" s="1" customFormat="1" x14ac:dyDescent="0.2">
      <c r="B11" s="12">
        <f>((((0.0000000010031)*T-0.00000069698)*T+0.0001104259)*T+0.0200564)*T+0.6766097</f>
        <v>1.116492716</v>
      </c>
      <c r="C11" s="12">
        <f>(((0.000000000000003989)*C7-0.000000000637)*C7+0.0000207)*C7</f>
        <v>2.06936303989E-4</v>
      </c>
      <c r="D11" s="12">
        <f>((0.0004464)*B7+0.03426)*B7+1</f>
        <v>1.8637600000000001</v>
      </c>
      <c r="E11" s="12">
        <f>-(0.003107)*B7+0.4215</f>
        <v>0.35936000000000001</v>
      </c>
    </row>
    <row r="12" spans="2:5" s="1" customFormat="1" x14ac:dyDescent="0.2">
      <c r="B12" s="12"/>
      <c r="C12" s="12"/>
      <c r="D12" s="12"/>
      <c r="E12" s="12"/>
    </row>
    <row r="13" spans="2:5" s="1" customFormat="1" x14ac:dyDescent="0.2">
      <c r="B13" s="36" t="s">
        <v>11</v>
      </c>
      <c r="C13" s="36" t="s">
        <v>12</v>
      </c>
      <c r="D13" s="36" t="s">
        <v>13</v>
      </c>
      <c r="E13" s="12"/>
    </row>
    <row r="14" spans="2:5" s="1" customFormat="1" x14ac:dyDescent="0.2">
      <c r="B14" s="12">
        <f>B7-15</f>
        <v>5</v>
      </c>
      <c r="C14" s="12">
        <f>D7/42.914</f>
        <v>6.9907256373211532E-2</v>
      </c>
      <c r="D14" s="12">
        <f>SQRT(ABS(C14/(B11*(1+C11/(E11*C14+D11)))))</f>
        <v>0.25021272553385243</v>
      </c>
      <c r="E14" s="12"/>
    </row>
    <row r="17" spans="2:5" ht="23.25" x14ac:dyDescent="0.35">
      <c r="B17" s="43" t="s">
        <v>30</v>
      </c>
      <c r="C17" s="44"/>
      <c r="D17" s="45"/>
      <c r="E17" s="7"/>
    </row>
    <row r="18" spans="2:5" ht="23.25" x14ac:dyDescent="0.35">
      <c r="B18" s="38" t="s">
        <v>40</v>
      </c>
      <c r="C18" s="39"/>
      <c r="D18" s="38" t="s">
        <v>18</v>
      </c>
      <c r="E18" s="39"/>
    </row>
    <row r="19" spans="2:5" ht="29.25" x14ac:dyDescent="0.5">
      <c r="B19" s="2">
        <f>((((2.7081*D14-7.0261)*D14+14.0941)*D14+25.3851)*D14-0.1692)*D14+0.008+(B14/(1+0.0162*B14))*(((((0.0636-0.0144*D14)*D14-0.0375)*D14-0.0066)*D14-0.0056)*D14+0.0005)</f>
        <v>1.7431246367349307</v>
      </c>
      <c r="C19" s="4" t="s">
        <v>20</v>
      </c>
      <c r="D19" s="3">
        <f>B19*'Einfachformel %0 zu Leitf.'!F20</f>
        <v>963.94792411441665</v>
      </c>
      <c r="E19" s="5" t="s">
        <v>19</v>
      </c>
    </row>
  </sheetData>
  <mergeCells count="2">
    <mergeCell ref="B4:D4"/>
    <mergeCell ref="B17:D1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1</xdr:col>
                <xdr:colOff>95250</xdr:colOff>
                <xdr:row>22</xdr:row>
                <xdr:rowOff>85725</xdr:rowOff>
              </from>
              <to>
                <xdr:col>6</xdr:col>
                <xdr:colOff>657225</xdr:colOff>
                <xdr:row>47</xdr:row>
                <xdr:rowOff>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Einfachformel %0 zu Leitf.</vt:lpstr>
      <vt:lpstr>Unescoformel</vt:lpstr>
      <vt:lpstr>Salzgehaltsfaktor</vt:lpstr>
      <vt:lpstr>T</vt:lpstr>
    </vt:vector>
  </TitlesOfParts>
  <Company>WSA Hamburg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ZGrellus</dc:creator>
  <cp:lastModifiedBy>Birgit Aldag</cp:lastModifiedBy>
  <cp:lastPrinted>2006-09-11T06:55:06Z</cp:lastPrinted>
  <dcterms:created xsi:type="dcterms:W3CDTF">2001-10-09T11:58:48Z</dcterms:created>
  <dcterms:modified xsi:type="dcterms:W3CDTF">2020-08-11T06:42:12Z</dcterms:modified>
</cp:coreProperties>
</file>