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75" windowWidth="14760" windowHeight="8010" activeTab="0"/>
  </bookViews>
  <sheets>
    <sheet name="Neu" sheetId="1" r:id="rId1"/>
  </sheets>
  <definedNames>
    <definedName name="_xlnm.Print_Area" localSheetId="0">'Neu'!$A$1:$F$25</definedName>
    <definedName name="solver_adj" localSheetId="0" hidden="1">'Neu'!$B$5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'Neu'!$B$5</definedName>
    <definedName name="solver_lhs10" localSheetId="0" hidden="1">'Neu'!$B$5</definedName>
    <definedName name="solver_lhs11" localSheetId="0" hidden="1">'Neu'!$B$5</definedName>
    <definedName name="solver_lhs12" localSheetId="0" hidden="1">'Neu'!$B$5</definedName>
    <definedName name="solver_lhs13" localSheetId="0" hidden="1">'Neu'!$B$5</definedName>
    <definedName name="solver_lhs14" localSheetId="0" hidden="1">'Neu'!$B$5</definedName>
    <definedName name="solver_lhs15" localSheetId="0" hidden="1">'Neu'!$B$5</definedName>
    <definedName name="solver_lhs16" localSheetId="0" hidden="1">'Neu'!$B$5</definedName>
    <definedName name="solver_lhs17" localSheetId="0" hidden="1">'Neu'!$B$5</definedName>
    <definedName name="solver_lhs18" localSheetId="0" hidden="1">'Neu'!$B$5</definedName>
    <definedName name="solver_lhs2" localSheetId="0" hidden="1">'Neu'!$B$5</definedName>
    <definedName name="solver_lhs3" localSheetId="0" hidden="1">'Neu'!$B$5</definedName>
    <definedName name="solver_lhs4" localSheetId="0" hidden="1">'Neu'!$B$5</definedName>
    <definedName name="solver_lhs5" localSheetId="0" hidden="1">'Neu'!$B$5</definedName>
    <definedName name="solver_lhs6" localSheetId="0" hidden="1">'Neu'!$B$5</definedName>
    <definedName name="solver_lhs7" localSheetId="0" hidden="1">'Neu'!$B$5</definedName>
    <definedName name="solver_lhs8" localSheetId="0" hidden="1">'Neu'!$B$5</definedName>
    <definedName name="solver_lhs9" localSheetId="0" hidden="1">'Neu'!$B$5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'Neu'!$F$14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10" localSheetId="0" hidden="1">3</definedName>
    <definedName name="solver_rel11" localSheetId="0" hidden="1">3</definedName>
    <definedName name="solver_rel12" localSheetId="0" hidden="1">3</definedName>
    <definedName name="solver_rel13" localSheetId="0" hidden="1">3</definedName>
    <definedName name="solver_rel14" localSheetId="0" hidden="1">3</definedName>
    <definedName name="solver_rel15" localSheetId="0" hidden="1">3</definedName>
    <definedName name="solver_rel16" localSheetId="0" hidden="1">3</definedName>
    <definedName name="solver_rel17" localSheetId="0" hidden="1">3</definedName>
    <definedName name="solver_rel18" localSheetId="0" hidden="1">3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3</definedName>
    <definedName name="solver_rhs1" localSheetId="0" hidden="1">5</definedName>
    <definedName name="solver_rhs10" localSheetId="0" hidden="1">35</definedName>
    <definedName name="solver_rhs11" localSheetId="0" hidden="1">35</definedName>
    <definedName name="solver_rhs12" localSheetId="0" hidden="1">35</definedName>
    <definedName name="solver_rhs13" localSheetId="0" hidden="1">35</definedName>
    <definedName name="solver_rhs14" localSheetId="0" hidden="1">35</definedName>
    <definedName name="solver_rhs15" localSheetId="0" hidden="1">5</definedName>
    <definedName name="solver_rhs16" localSheetId="0" hidden="1">5</definedName>
    <definedName name="solver_rhs17" localSheetId="0" hidden="1">5</definedName>
    <definedName name="solver_rhs18" localSheetId="0" hidden="1">5</definedName>
    <definedName name="solver_rhs2" localSheetId="0" hidden="1">20</definedName>
    <definedName name="solver_rhs3" localSheetId="0" hidden="1">5</definedName>
    <definedName name="solver_rhs4" localSheetId="0" hidden="1">35</definedName>
    <definedName name="solver_rhs5" localSheetId="0" hidden="1">35</definedName>
    <definedName name="solver_rhs6" localSheetId="0" hidden="1">35</definedName>
    <definedName name="solver_rhs7" localSheetId="0" hidden="1">35</definedName>
    <definedName name="solver_rhs8" localSheetId="0" hidden="1">35</definedName>
    <definedName name="solver_rhs9" localSheetId="0" hidden="1">35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1.444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<sst xmlns="http://schemas.openxmlformats.org/spreadsheetml/2006/main" count="30" uniqueCount="23">
  <si>
    <t>Abstand Böschungsoberkante - Mitte 1. Baumreihe</t>
  </si>
  <si>
    <t>Risikominderung</t>
  </si>
  <si>
    <t>Wassertiefe (15. März bis 15. November)</t>
  </si>
  <si>
    <t>Risikofaktor</t>
  </si>
  <si>
    <t>Expositionsklasse</t>
  </si>
  <si>
    <t>Verwendung eines Tunnelsprühgerätes</t>
  </si>
  <si>
    <t>Maßnahmen zur Verbesserung der Expositionsklasse</t>
  </si>
  <si>
    <t>Ausgangslage</t>
  </si>
  <si>
    <t>Hecke zum Gewässer (min. 4 m hoch u. 1 m breit)</t>
  </si>
  <si>
    <t>Produktion nach Öko-Richtlinie (EU) Nr. 834/2007</t>
  </si>
  <si>
    <t>Kronenhöhe bei Steinobstanlage</t>
  </si>
  <si>
    <t>kein Steinobst</t>
  </si>
  <si>
    <t>nein</t>
  </si>
  <si>
    <t>© Dr. Dirk Köpcke, ESTEBURG-Obstbauzentrum Jork</t>
  </si>
  <si>
    <t>Fläche in Leelage (Hauptwindrichtung ± 30° zum Gewässer)</t>
  </si>
  <si>
    <t>Anlage Refugialgewässer (Oberfläche = Oberf. angrenzendes Gew.)</t>
  </si>
  <si>
    <t>Anlagendaten                                                                    Bezeichung:</t>
  </si>
  <si>
    <t>Kalkulation Expositionsklassen AltLandPflSchV</t>
  </si>
  <si>
    <t>Ergebnis</t>
  </si>
  <si>
    <t>&lt; 0,6 m</t>
  </si>
  <si>
    <t>Allgemeine Sprühgerätetechnik</t>
  </si>
  <si>
    <t>Überdachungssystem mit Seitenabschirmung</t>
  </si>
  <si>
    <t>Sonstiges Sprühgerät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</si>
</sst>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&quot;% N&quot;"/>
    <numFmt numFmtId="167" formatCode="0.0\ &quot;% P&quot;"/>
    <numFmt numFmtId="168" formatCode="0\ &quot;kg Dünger/ha&quot;"/>
    <numFmt numFmtId="169" formatCode="0\ &quot;kg N/ha&quot;"/>
    <numFmt numFmtId="170" formatCode="0\ &quot;Bäume/ha&quot;"/>
    <numFmt numFmtId="171" formatCode="0\ &quot;Tropfer/Baum&quot;"/>
    <numFmt numFmtId="172" formatCode="0\ &quot;Fertigationstage&quot;"/>
    <numFmt numFmtId="173" formatCode="0\ &quot;l/Baum&quot;"/>
    <numFmt numFmtId="174" formatCode="0\ &quot;g/Tropfer (ges.)&quot;"/>
    <numFmt numFmtId="175" formatCode="0\ &quot;g/Tropfer/Tag&quot;"/>
    <numFmt numFmtId="176" formatCode="&quot;(&quot;\ 0\ &quot;g/Baum)&quot;"/>
    <numFmt numFmtId="177" formatCode="0\ &quot;g/l&quot;"/>
    <numFmt numFmtId="178" formatCode="0.0\ &quot;g/l&quot;"/>
    <numFmt numFmtId="179" formatCode="0.0\ &quot;%ig&quot;"/>
    <numFmt numFmtId="180" formatCode="0\ &quot;%ig&quot;"/>
    <numFmt numFmtId="181" formatCode="&quot;(&quot;0\ &quot;kg Dünger auf 250 l Wasser)&quot;"/>
    <numFmt numFmtId="182" formatCode="0.00\ &quot;%ig&quot;"/>
    <numFmt numFmtId="183" formatCode="0.0\ &quot;l/Tropfer&quot;"/>
    <numFmt numFmtId="184" formatCode="0.00\ &quot;m&quot;"/>
    <numFmt numFmtId="185" formatCode="0.0"/>
    <numFmt numFmtId="186" formatCode="0\ &quot;t/ha&quot;"/>
    <numFmt numFmtId="187" formatCode="&quot;(&quot;0.0&quot;)&quot;"/>
    <numFmt numFmtId="188" formatCode="0\ &quot;Wochen&quot;"/>
    <numFmt numFmtId="189" formatCode="0\ &quot;l/Pflanze&quot;"/>
    <numFmt numFmtId="190" formatCode="0\ &quot;l&quot;"/>
    <numFmt numFmtId="191" formatCode="&quot;(&quot;0.00\ &quot;l/Tropfer)&quot;"/>
    <numFmt numFmtId="192" formatCode="&quot;(&quot;0.0\ &quot;m³/ha)&quot;"/>
    <numFmt numFmtId="193" formatCode="&quot;(&quot;0.00\ &quot;mm)&quot;"/>
    <numFmt numFmtId="194" formatCode="0.0\ &quot;mg/l&quot;"/>
    <numFmt numFmtId="195" formatCode="0.000\ &quot;g/l&quot;"/>
    <numFmt numFmtId="196" formatCode="0\ &quot;mg/l&quot;"/>
    <numFmt numFmtId="197" formatCode="0.00\ &quot;g/l&quot;"/>
    <numFmt numFmtId="198" formatCode="0\ &quot;l/ha&quot;"/>
    <numFmt numFmtId="199" formatCode="0,000\ &quot;l/ha&quot;"/>
    <numFmt numFmtId="200" formatCode="&quot;(&quot;0.00\ &quot;)&quot;"/>
    <numFmt numFmtId="201" formatCode="&quot;(&quot;0.0\ &quot;)&quot;"/>
    <numFmt numFmtId="202" formatCode="&quot;(&quot;0\ &quot;)&quot;"/>
    <numFmt numFmtId="203" formatCode="0.000\ &quot;mS/cm&quot;"/>
    <numFmt numFmtId="204" formatCode="0.00\ &quot;mS/cm&quot;"/>
    <numFmt numFmtId="205" formatCode="0.0\ &quot;%&quot;"/>
    <numFmt numFmtId="206" formatCode="0.00\ &quot;%&quot;"/>
    <numFmt numFmtId="207" formatCode="0.000\ &quot;%&quot;"/>
    <numFmt numFmtId="208" formatCode="&quot;(&quot;\ 0\ &quot;%&quot;"/>
    <numFmt numFmtId="209" formatCode="&quot;(&quot;\ 0\ &quot;%)&quot;"/>
    <numFmt numFmtId="210" formatCode="&quot;(&quot;\ 0.0\ &quot;%)&quot;"/>
    <numFmt numFmtId="211" formatCode="0.0000\ &quot;%&quot;"/>
    <numFmt numFmtId="212" formatCode="0\ &quot;%&quot;"/>
    <numFmt numFmtId="213" formatCode="&quot;(&quot;0.00\ &quot;kg)&quot;"/>
    <numFmt numFmtId="214" formatCode="&quot;(&quot;0.0\ &quot;kg)&quot;"/>
    <numFmt numFmtId="215" formatCode="&quot;(&quot;0\ &quot;kg)&quot;"/>
    <numFmt numFmtId="216" formatCode="0.0\ &quot;kg&quot;"/>
    <numFmt numFmtId="217" formatCode="&quot;(&quot;0.00&quot;)&quot;"/>
    <numFmt numFmtId="218" formatCode="0.0\ &quot;mS/cm&quot;"/>
    <numFmt numFmtId="219" formatCode="0\ &quot;m³/ha&quot;"/>
    <numFmt numFmtId="220" formatCode="&quot;(&quot;0.0\ &quot;mm)&quot;"/>
    <numFmt numFmtId="221" formatCode="0.000000"/>
    <numFmt numFmtId="222" formatCode="0.00000"/>
    <numFmt numFmtId="223" formatCode="0.0000"/>
    <numFmt numFmtId="224" formatCode="0.000"/>
    <numFmt numFmtId="225" formatCode="0.0000000"/>
    <numFmt numFmtId="226" formatCode="0.00\ &quot;g/l N&quot;"/>
    <numFmt numFmtId="227" formatCode="&quot;min.&quot;\ 0.00\ &quot;m&quot;"/>
  </numFmts>
  <fonts count="42">
    <font>
      <sz val="11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20"/>
      <name val="Comic Sans MS"/>
      <family val="4"/>
    </font>
    <font>
      <b/>
      <sz val="1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indent="1"/>
    </xf>
    <xf numFmtId="0" fontId="4" fillId="33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84" fontId="4" fillId="34" borderId="11" xfId="0" applyNumberFormat="1" applyFont="1" applyFill="1" applyBorder="1" applyAlignment="1" applyProtection="1">
      <alignment horizontal="center"/>
      <protection locked="0"/>
    </xf>
    <xf numFmtId="227" fontId="4" fillId="34" borderId="11" xfId="0" applyNumberFormat="1" applyFont="1" applyFill="1" applyBorder="1" applyAlignment="1" applyProtection="1">
      <alignment horizontal="center"/>
      <protection locked="0"/>
    </xf>
    <xf numFmtId="212" fontId="4" fillId="33" borderId="0" xfId="0" applyNumberFormat="1" applyFont="1" applyFill="1" applyBorder="1" applyAlignment="1">
      <alignment horizontal="center"/>
    </xf>
    <xf numFmtId="227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 indent="1"/>
    </xf>
    <xf numFmtId="0" fontId="4" fillId="33" borderId="13" xfId="0" applyFont="1" applyFill="1" applyBorder="1" applyAlignment="1">
      <alignment horizontal="left" wrapText="1" indent="1"/>
    </xf>
    <xf numFmtId="185" fontId="4" fillId="33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 vertical="top"/>
    </xf>
    <xf numFmtId="0" fontId="4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 vertical="top"/>
    </xf>
    <xf numFmtId="0" fontId="4" fillId="33" borderId="23" xfId="0" applyFont="1" applyFill="1" applyBorder="1" applyAlignment="1">
      <alignment horizontal="center"/>
    </xf>
    <xf numFmtId="185" fontId="5" fillId="33" borderId="23" xfId="0" applyNumberFormat="1" applyFont="1" applyFill="1" applyBorder="1" applyAlignment="1">
      <alignment horizontal="center" wrapText="1"/>
    </xf>
    <xf numFmtId="0" fontId="4" fillId="33" borderId="23" xfId="0" applyFont="1" applyFill="1" applyBorder="1" applyAlignment="1">
      <alignment/>
    </xf>
    <xf numFmtId="1" fontId="7" fillId="33" borderId="24" xfId="0" applyNumberFormat="1" applyFont="1" applyFill="1" applyBorder="1" applyAlignment="1">
      <alignment horizontal="center" wrapText="1"/>
    </xf>
    <xf numFmtId="184" fontId="4" fillId="34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7"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009900"/>
        </patternFill>
      </fill>
    </dxf>
    <dxf>
      <fill>
        <patternFill>
          <bgColor rgb="FFFF5050"/>
        </patternFill>
      </fill>
    </dxf>
    <dxf>
      <fill>
        <patternFill>
          <bgColor rgb="FF99FF66"/>
        </patternFill>
      </fill>
    </dxf>
    <dxf>
      <fill>
        <patternFill>
          <bgColor rgb="FF0099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28"/>
  <sheetViews>
    <sheetView showGridLines="0" tabSelected="1" zoomScale="75" zoomScaleNormal="75" zoomScaleSheetLayoutView="75" workbookViewId="0" topLeftCell="A1">
      <selection activeCell="B3" sqref="B3:C3"/>
    </sheetView>
  </sheetViews>
  <sheetFormatPr defaultColWidth="11.00390625" defaultRowHeight="14.25"/>
  <cols>
    <col min="1" max="1" width="67.25390625" style="0" customWidth="1"/>
    <col min="2" max="2" width="40.375" style="0" customWidth="1"/>
    <col min="3" max="3" width="17.125" style="0" bestFit="1" customWidth="1"/>
    <col min="4" max="4" width="33.00390625" style="0" customWidth="1"/>
    <col min="5" max="5" width="19.875" style="0" customWidth="1"/>
    <col min="6" max="6" width="7.625" style="0" customWidth="1"/>
    <col min="7" max="7" width="2.75390625" style="0" customWidth="1"/>
  </cols>
  <sheetData>
    <row r="1" spans="1:7" ht="31.5" customHeight="1">
      <c r="A1" s="17" t="s">
        <v>17</v>
      </c>
      <c r="B1" s="18"/>
      <c r="C1" s="18"/>
      <c r="D1" s="18"/>
      <c r="E1" s="18"/>
      <c r="F1" s="18"/>
      <c r="G1" s="19"/>
    </row>
    <row r="2" spans="1:7" s="7" customFormat="1" ht="15.75" thickBot="1">
      <c r="A2" s="20"/>
      <c r="B2" s="6"/>
      <c r="C2" s="6"/>
      <c r="D2" s="6"/>
      <c r="E2" s="3"/>
      <c r="F2" s="3"/>
      <c r="G2" s="21"/>
    </row>
    <row r="3" spans="1:7" ht="15.75">
      <c r="A3" s="22" t="s">
        <v>16</v>
      </c>
      <c r="B3" s="33"/>
      <c r="C3" s="34"/>
      <c r="D3" s="3"/>
      <c r="E3" s="12" t="s">
        <v>7</v>
      </c>
      <c r="F3" s="28"/>
      <c r="G3" s="21"/>
    </row>
    <row r="4" spans="1:7" ht="15">
      <c r="A4" s="23"/>
      <c r="B4" s="3"/>
      <c r="C4" s="4"/>
      <c r="D4" s="4"/>
      <c r="E4" s="13"/>
      <c r="F4" s="29"/>
      <c r="G4" s="21"/>
    </row>
    <row r="5" spans="1:7" ht="15" customHeight="1">
      <c r="A5" s="23" t="s">
        <v>0</v>
      </c>
      <c r="B5" s="8">
        <v>5</v>
      </c>
      <c r="C5" s="3"/>
      <c r="D5" s="3"/>
      <c r="E5" s="14" t="s">
        <v>3</v>
      </c>
      <c r="F5" s="30">
        <f>IF(B5&gt;19.99,IF(B7="Sprühgerät mit ≥ 90 % Verlustminderung",1.2,IF(B5&lt;15,60.36*(B5-1.75)^-1.2243/0.11,212.13*(B5-1.75)^-1.7583/0.11)),IF(B5&lt;15,60.36*(B5-1.75)^-1.2243/0.11,212.13*(B5-1.75)^-1.7583/0.11))</f>
        <v>129.61574102491866</v>
      </c>
      <c r="G5" s="21"/>
    </row>
    <row r="6" spans="1:7" ht="4.5" customHeight="1">
      <c r="A6" s="23"/>
      <c r="B6" s="4"/>
      <c r="C6" s="3"/>
      <c r="D6" s="3"/>
      <c r="E6" s="2"/>
      <c r="F6" s="31"/>
      <c r="G6" s="21"/>
    </row>
    <row r="7" spans="1:7" ht="21.75" customHeight="1" thickBot="1">
      <c r="A7" s="24" t="s">
        <v>20</v>
      </c>
      <c r="B7" s="11" t="s">
        <v>22</v>
      </c>
      <c r="C7" s="10"/>
      <c r="D7" s="5"/>
      <c r="E7" s="15" t="s">
        <v>4</v>
      </c>
      <c r="F7" s="32">
        <f>IF(F5&gt;65.44444,4,IF(F5&gt;30.44444,3,IF(F5&gt;1.4444,2,1)))</f>
        <v>4</v>
      </c>
      <c r="G7" s="21"/>
    </row>
    <row r="8" spans="1:7" s="1" customFormat="1" ht="4.5" customHeight="1">
      <c r="A8" s="23"/>
      <c r="B8" s="4"/>
      <c r="C8" s="3"/>
      <c r="D8" s="3"/>
      <c r="E8" s="3"/>
      <c r="F8" s="3"/>
      <c r="G8" s="21"/>
    </row>
    <row r="9" spans="1:7" s="1" customFormat="1" ht="21.75" customHeight="1">
      <c r="A9" s="23"/>
      <c r="B9" s="4"/>
      <c r="C9" s="3"/>
      <c r="D9" s="3"/>
      <c r="E9" s="3"/>
      <c r="F9" s="3"/>
      <c r="G9" s="21"/>
    </row>
    <row r="10" spans="1:7" s="1" customFormat="1" ht="21.75" customHeight="1" thickBot="1">
      <c r="A10" s="22" t="s">
        <v>6</v>
      </c>
      <c r="B10" s="4"/>
      <c r="C10" s="3"/>
      <c r="D10" s="3"/>
      <c r="E10" s="3"/>
      <c r="F10" s="3"/>
      <c r="G10" s="21"/>
    </row>
    <row r="11" spans="1:7" s="1" customFormat="1" ht="18" customHeight="1">
      <c r="A11" s="23"/>
      <c r="B11" s="4"/>
      <c r="C11" s="4" t="s">
        <v>1</v>
      </c>
      <c r="D11" s="3"/>
      <c r="E11" s="12" t="s">
        <v>18</v>
      </c>
      <c r="F11" s="28"/>
      <c r="G11" s="21"/>
    </row>
    <row r="12" spans="1:7" s="1" customFormat="1" ht="17.25" customHeight="1">
      <c r="A12" s="23" t="s">
        <v>5</v>
      </c>
      <c r="B12" s="11" t="s">
        <v>12</v>
      </c>
      <c r="C12" s="10">
        <f>IF(B12="mit 90 % Verlustminderung",90,IF(B12="mit ≥ 95 % Verlustminderung",95,0))</f>
        <v>0</v>
      </c>
      <c r="D12" s="16"/>
      <c r="E12" s="13"/>
      <c r="F12" s="29"/>
      <c r="G12" s="21"/>
    </row>
    <row r="13" spans="1:7" s="1" customFormat="1" ht="4.5" customHeight="1">
      <c r="A13" s="23"/>
      <c r="B13" s="4"/>
      <c r="C13" s="10"/>
      <c r="D13" s="3"/>
      <c r="E13" s="13"/>
      <c r="F13" s="29"/>
      <c r="G13" s="21"/>
    </row>
    <row r="14" spans="1:7" s="1" customFormat="1" ht="15" customHeight="1">
      <c r="A14" s="23" t="s">
        <v>8</v>
      </c>
      <c r="B14" s="9" t="s">
        <v>12</v>
      </c>
      <c r="C14" s="10">
        <f>IF(B14="ja",50,0)</f>
        <v>0</v>
      </c>
      <c r="D14" s="16"/>
      <c r="E14" s="14" t="s">
        <v>3</v>
      </c>
      <c r="F14" s="30">
        <f>F5*(100-C12)/100*(100-C14)/100*(100-C16)/100*(100-C18)/100*(100-C20)/100*(100-C22)/100*(100-C24)/100*(100-C26)/100</f>
        <v>129.61574102491866</v>
      </c>
      <c r="G14" s="21"/>
    </row>
    <row r="15" spans="1:7" s="1" customFormat="1" ht="6" customHeight="1">
      <c r="A15" s="23"/>
      <c r="B15" s="4"/>
      <c r="C15" s="3"/>
      <c r="D15" s="3"/>
      <c r="E15" s="2"/>
      <c r="F15" s="31"/>
      <c r="G15" s="21"/>
    </row>
    <row r="16" spans="1:7" s="1" customFormat="1" ht="23.25" customHeight="1" thickBot="1">
      <c r="A16" s="23" t="s">
        <v>2</v>
      </c>
      <c r="B16" s="9" t="s">
        <v>19</v>
      </c>
      <c r="C16" s="10">
        <f>IF(B16="&gt; 0,6 m",50,IF(B16="&gt; 0,9 m",70,0))</f>
        <v>0</v>
      </c>
      <c r="D16" s="16"/>
      <c r="E16" s="15" t="s">
        <v>4</v>
      </c>
      <c r="F16" s="32">
        <f>IF(F14&gt;65.44444,4,IF(F14&gt;30.44444,3,IF(F14&gt;1.4444,2,1)))</f>
        <v>4</v>
      </c>
      <c r="G16" s="21"/>
    </row>
    <row r="17" spans="1:7" s="1" customFormat="1" ht="6" customHeight="1">
      <c r="A17" s="23"/>
      <c r="B17" s="4"/>
      <c r="C17" s="3"/>
      <c r="D17" s="3"/>
      <c r="E17" s="3"/>
      <c r="F17" s="3"/>
      <c r="G17" s="21"/>
    </row>
    <row r="18" spans="1:7" s="1" customFormat="1" ht="15" customHeight="1">
      <c r="A18" s="23" t="s">
        <v>14</v>
      </c>
      <c r="B18" s="9" t="s">
        <v>12</v>
      </c>
      <c r="C18" s="10">
        <f>IF(B18="ja",50,0)</f>
        <v>0</v>
      </c>
      <c r="D18" s="16"/>
      <c r="E18" s="5"/>
      <c r="F18" s="5"/>
      <c r="G18" s="21"/>
    </row>
    <row r="19" spans="1:7" s="1" customFormat="1" ht="6" customHeight="1">
      <c r="A19" s="23"/>
      <c r="B19" s="4"/>
      <c r="C19" s="3"/>
      <c r="D19" s="3"/>
      <c r="E19" s="3"/>
      <c r="F19" s="3"/>
      <c r="G19" s="21"/>
    </row>
    <row r="20" spans="1:7" s="1" customFormat="1" ht="15" customHeight="1">
      <c r="A20" s="23" t="s">
        <v>9</v>
      </c>
      <c r="B20" s="9" t="s">
        <v>12</v>
      </c>
      <c r="C20" s="10">
        <f>IF(B20="ja",90,0)</f>
        <v>0</v>
      </c>
      <c r="D20" s="16"/>
      <c r="E20" s="5"/>
      <c r="F20" s="5"/>
      <c r="G20" s="21"/>
    </row>
    <row r="21" spans="1:7" s="1" customFormat="1" ht="6" customHeight="1">
      <c r="A21" s="23"/>
      <c r="B21" s="4"/>
      <c r="C21" s="3"/>
      <c r="D21" s="3"/>
      <c r="E21" s="3"/>
      <c r="F21" s="3"/>
      <c r="G21" s="21"/>
    </row>
    <row r="22" spans="1:7" s="1" customFormat="1" ht="15" customHeight="1">
      <c r="A22" s="23" t="s">
        <v>15</v>
      </c>
      <c r="B22" s="9" t="s">
        <v>12</v>
      </c>
      <c r="C22" s="10">
        <f>IF(B22="ja",50,0)</f>
        <v>0</v>
      </c>
      <c r="D22" s="16"/>
      <c r="E22" s="5"/>
      <c r="F22" s="5"/>
      <c r="G22" s="21"/>
    </row>
    <row r="23" spans="1:7" ht="6" customHeight="1">
      <c r="A23" s="23"/>
      <c r="B23" s="3"/>
      <c r="C23" s="3"/>
      <c r="D23" s="3"/>
      <c r="E23" s="3"/>
      <c r="F23" s="3"/>
      <c r="G23" s="21"/>
    </row>
    <row r="24" spans="1:7" ht="15" customHeight="1">
      <c r="A24" s="23" t="s">
        <v>10</v>
      </c>
      <c r="B24" s="8" t="s">
        <v>11</v>
      </c>
      <c r="C24" s="10">
        <f>IF(B24="bis 4 m",70,IF(B24="&gt; 4 m",50,0))</f>
        <v>0</v>
      </c>
      <c r="D24" s="16"/>
      <c r="E24" s="3"/>
      <c r="F24" s="3"/>
      <c r="G24" s="21"/>
    </row>
    <row r="25" spans="1:7" s="1" customFormat="1" ht="6" customHeight="1">
      <c r="A25" s="23"/>
      <c r="B25" s="4"/>
      <c r="C25" s="3"/>
      <c r="D25" s="3"/>
      <c r="E25" s="3"/>
      <c r="F25" s="3"/>
      <c r="G25" s="21"/>
    </row>
    <row r="26" spans="1:7" s="1" customFormat="1" ht="15" customHeight="1">
      <c r="A26" s="23" t="s">
        <v>21</v>
      </c>
      <c r="B26" s="9" t="s">
        <v>12</v>
      </c>
      <c r="C26" s="10">
        <f>IF(B26="ja",80,0)</f>
        <v>0</v>
      </c>
      <c r="D26" s="16"/>
      <c r="E26" s="5"/>
      <c r="F26" s="5"/>
      <c r="G26" s="21"/>
    </row>
    <row r="27" spans="1:7" s="1" customFormat="1" ht="15" customHeight="1">
      <c r="A27" s="23"/>
      <c r="B27" s="10"/>
      <c r="C27" s="10"/>
      <c r="D27" s="16"/>
      <c r="E27" s="5"/>
      <c r="F27" s="5"/>
      <c r="G27" s="21"/>
    </row>
    <row r="28" spans="1:7" ht="21.75" customHeight="1">
      <c r="A28" s="25" t="s">
        <v>13</v>
      </c>
      <c r="B28" s="26"/>
      <c r="C28" s="26"/>
      <c r="D28" s="26"/>
      <c r="E28" s="26"/>
      <c r="F28" s="26"/>
      <c r="G28" s="27"/>
    </row>
  </sheetData>
  <sheetProtection password="EAF1" sheet="1" objects="1" scenarios="1"/>
  <mergeCells count="1">
    <mergeCell ref="B3:C3"/>
  </mergeCells>
  <conditionalFormatting sqref="F16">
    <cfRule type="cellIs" priority="9" dxfId="2" operator="equal" stopIfTrue="1">
      <formula>1</formula>
    </cfRule>
    <cfRule type="cellIs" priority="10" dxfId="1" operator="equal" stopIfTrue="1">
      <formula>2</formula>
    </cfRule>
    <cfRule type="cellIs" priority="11" dxfId="0" operator="equal" stopIfTrue="1">
      <formula>3</formula>
    </cfRule>
    <cfRule type="cellIs" priority="12" dxfId="6" operator="equal" stopIfTrue="1">
      <formula>4</formula>
    </cfRule>
  </conditionalFormatting>
  <conditionalFormatting sqref="F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  <cfRule type="cellIs" priority="4" dxfId="6" operator="equal" stopIfTrue="1">
      <formula>4</formula>
    </cfRule>
  </conditionalFormatting>
  <dataValidations count="6">
    <dataValidation type="list" allowBlank="1" showInputMessage="1" showErrorMessage="1" sqref="B16">
      <formula1>"&lt; 0,6 m,&gt; 0,6 m,&gt; 0,9 m"</formula1>
    </dataValidation>
    <dataValidation type="list" allowBlank="1" showInputMessage="1" showErrorMessage="1" sqref="B7">
      <formula1>"Sprühgerät mit ≥ 90 % Verlustminderung,Sonstiges Sprühgerät"</formula1>
    </dataValidation>
    <dataValidation type="list" allowBlank="1" showInputMessage="1" showErrorMessage="1" sqref="B8:B11 B15 B13">
      <formula1>Neu!#REF!</formula1>
    </dataValidation>
    <dataValidation type="list" allowBlank="1" showInputMessage="1" showErrorMessage="1" sqref="B12">
      <formula1>"nein,mit 90 % Verlustminderung,mit ≥ 95 % Verlustminderung"</formula1>
    </dataValidation>
    <dataValidation type="list" allowBlank="1" showInputMessage="1" showErrorMessage="1" sqref="B14 B18 B20 B22 B26">
      <formula1>"ja,nein"</formula1>
    </dataValidation>
    <dataValidation type="list" allowBlank="1" showInputMessage="1" showErrorMessage="1" sqref="B24">
      <formula1>"kein Steinobst,bis 4 m, &gt; 4 m"</formula1>
    </dataValidation>
  </dataValidations>
  <printOptions/>
  <pageMargins left="0.4" right="0.26" top="0.73" bottom="0.55" header="0.4921259845" footer="0.24"/>
  <pageSetup fitToHeight="1" fitToWidth="1" horizontalDpi="600" verticalDpi="600" orientation="landscape" paperSize="9" scale="69" r:id="rId1"/>
  <headerFooter alignWithMargins="0">
    <oddFooter>&amp;LDruckdatum: &amp;D&amp;R&amp;Z&amp;F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LWK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KoepckeD</dc:creator>
  <cp:keywords/>
  <dc:description/>
  <cp:lastModifiedBy>Julia Nuber</cp:lastModifiedBy>
  <cp:lastPrinted>2015-06-19T10:16:49Z</cp:lastPrinted>
  <dcterms:created xsi:type="dcterms:W3CDTF">2009-06-09T14:25:58Z</dcterms:created>
  <dcterms:modified xsi:type="dcterms:W3CDTF">2019-12-04T07:12:12Z</dcterms:modified>
  <cp:category/>
  <cp:version/>
  <cp:contentType/>
  <cp:contentStatus/>
</cp:coreProperties>
</file>